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3729\Downloads\"/>
    </mc:Choice>
  </mc:AlternateContent>
  <bookViews>
    <workbookView xWindow="0" yWindow="0" windowWidth="16380" windowHeight="8190"/>
  </bookViews>
  <sheets>
    <sheet name="入力シート" sheetId="1" r:id="rId1"/>
    <sheet name="容量計算書 " sheetId="2" r:id="rId2"/>
  </sheets>
  <definedNames>
    <definedName name="__xlnm.Print_Area" localSheetId="0">入力シート!$A$1:$F$28</definedName>
    <definedName name="__xlnm.Print_Area" localSheetId="1">'容量計算書 '!$A$1:$K$55</definedName>
    <definedName name="_xlnm.Print_Area" localSheetId="0">入力シート!$A$1:$F$28</definedName>
    <definedName name="_xlnm.Print_Area" localSheetId="1">'容量計算書 '!$A$1:$K$55</definedName>
  </definedNames>
  <calcPr calcId="162913"/>
</workbook>
</file>

<file path=xl/calcChain.xml><?xml version="1.0" encoding="utf-8"?>
<calcChain xmlns="http://schemas.openxmlformats.org/spreadsheetml/2006/main">
  <c r="D11" i="1" l="1"/>
  <c r="D19" i="1"/>
  <c r="F3" i="2"/>
  <c r="F5" i="2"/>
  <c r="F26" i="2"/>
  <c r="F13" i="2"/>
  <c r="C30" i="2"/>
  <c r="F17" i="2"/>
  <c r="H22" i="2"/>
  <c r="F18" i="2"/>
  <c r="J18" i="2"/>
  <c r="F19" i="2"/>
  <c r="J19" i="2"/>
  <c r="F20" i="2"/>
  <c r="J20" i="2"/>
  <c r="J26" i="2"/>
  <c r="H54" i="2"/>
  <c r="J17" i="2"/>
  <c r="F22" i="2"/>
  <c r="J22" i="2"/>
  <c r="H32" i="2"/>
  <c r="J32" i="2"/>
  <c r="J42" i="2"/>
  <c r="H50" i="2"/>
  <c r="C34" i="2"/>
  <c r="H36" i="2"/>
  <c r="J36" i="2"/>
  <c r="J46" i="2"/>
  <c r="F50" i="2"/>
  <c r="J50" i="2"/>
  <c r="F54" i="2"/>
  <c r="J54" i="2"/>
  <c r="D23" i="1"/>
  <c r="D21" i="1"/>
</calcChain>
</file>

<file path=xl/sharedStrings.xml><?xml version="1.0" encoding="utf-8"?>
<sst xmlns="http://schemas.openxmlformats.org/spreadsheetml/2006/main" count="123" uniqueCount="83">
  <si>
    <t>雨水流出抑制施設容量計算書入力シート</t>
  </si>
  <si>
    <t>入　力　項　目</t>
  </si>
  <si>
    <t>記　号</t>
  </si>
  <si>
    <t>入　力　値</t>
  </si>
  <si>
    <t>単　位</t>
  </si>
  <si>
    <t>備　　　考</t>
  </si>
  <si>
    <t>開　　発　　面　　積</t>
  </si>
  <si>
    <t>＝</t>
  </si>
  <si>
    <t>ｈａ</t>
  </si>
  <si>
    <t>㎡</t>
  </si>
  <si>
    <t xml:space="preserve"> </t>
  </si>
  <si>
    <t>有効深さ</t>
  </si>
  <si>
    <t>雨 水 流 出 抑 制 施 設 容 量 計 算 書</t>
  </si>
  <si>
    <t>Ａ　＝</t>
  </si>
  <si>
    <t>Ｓ　＝</t>
  </si>
  <si>
    <t xml:space="preserve">  </t>
  </si>
  <si>
    <t>Ｋ　＝</t>
  </si>
  <si>
    <t>レキ層　浸透速度</t>
  </si>
  <si>
    <t>ａ　＝</t>
  </si>
  <si>
    <t>雨水強度公式定数</t>
  </si>
  <si>
    <t>ｂ　＝</t>
  </si>
  <si>
    <t>ｃ１＝</t>
  </si>
  <si>
    <t>ｃ２＝</t>
  </si>
  <si>
    <t>計画流出係数</t>
  </si>
  <si>
    <t>÷</t>
  </si>
  <si>
    <t>（１）排水可能量</t>
  </si>
  <si>
    <t>ｑ＝</t>
  </si>
  <si>
    <t>×</t>
  </si>
  <si>
    <t>（２）貯水容量が最大となる時間</t>
  </si>
  <si>
    <t>①</t>
  </si>
  <si>
    <t>の場合</t>
  </si>
  <si>
    <t>②</t>
  </si>
  <si>
    <t>（３）流出係数による貯水容量</t>
  </si>
  <si>
    <t>③</t>
  </si>
  <si>
    <t>　Ｒｏ（必要貯水容量）</t>
  </si>
  <si>
    <t>-</t>
  </si>
  <si>
    <t>④</t>
  </si>
  <si>
    <t>Ｈ 　＝　Ｒｏ　／　底面積</t>
  </si>
  <si>
    <t>m</t>
  </si>
  <si>
    <t>流出抑制施設底面積</t>
    <rPh sb="0" eb="6">
      <t>リュウシュツヨクセイシセツ</t>
    </rPh>
    <phoneticPr fontId="11"/>
  </si>
  <si>
    <t>◇透水性舗装面積</t>
    <phoneticPr fontId="11"/>
  </si>
  <si>
    <t>◇の合計が開発面積Aと同じになること</t>
    <rPh sb="2" eb="4">
      <t>ゴウケイ</t>
    </rPh>
    <rPh sb="5" eb="9">
      <t>カイハツメンセキ</t>
    </rPh>
    <rPh sb="11" eb="12">
      <t>オナ</t>
    </rPh>
    <phoneticPr fontId="11"/>
  </si>
  <si>
    <t>㎡</t>
    <phoneticPr fontId="11"/>
  </si>
  <si>
    <t>ha</t>
    <phoneticPr fontId="11"/>
  </si>
  <si>
    <t>c1</t>
    <phoneticPr fontId="11"/>
  </si>
  <si>
    <t>A</t>
    <phoneticPr fontId="11"/>
  </si>
  <si>
    <t>S</t>
    <phoneticPr fontId="11"/>
  </si>
  <si>
    <t>面積チェック</t>
    <phoneticPr fontId="11"/>
  </si>
  <si>
    <t>◇の値による加重平均</t>
    <rPh sb="2" eb="3">
      <t>アタイ</t>
    </rPh>
    <rPh sb="6" eb="10">
      <t>カジュウヘイキン</t>
    </rPh>
    <phoneticPr fontId="11"/>
  </si>
  <si>
    <t>c2</t>
    <phoneticPr fontId="11"/>
  </si>
  <si>
    <t>原則は開発事業面積</t>
    <rPh sb="0" eb="2">
      <t>ゲンソク</t>
    </rPh>
    <rPh sb="3" eb="9">
      <t>カイハツジギョウメンセキ</t>
    </rPh>
    <phoneticPr fontId="11"/>
  </si>
  <si>
    <t>最初は仮入力でもOK</t>
    <rPh sb="0" eb="2">
      <t>サイショ</t>
    </rPh>
    <rPh sb="3" eb="4">
      <t>カリ</t>
    </rPh>
    <rPh sb="4" eb="6">
      <t>ニュウリョク</t>
    </rPh>
    <phoneticPr fontId="11"/>
  </si>
  <si>
    <t>宅地利用計画流出係数</t>
    <phoneticPr fontId="11"/>
  </si>
  <si>
    <t>m</t>
    <phoneticPr fontId="11"/>
  </si>
  <si>
    <t>㎜/sec</t>
    <phoneticPr fontId="11"/>
  </si>
  <si>
    <t>　c1=</t>
  </si>
  <si>
    <t>　c2=</t>
  </si>
  <si>
    <t>　Ｒｏ1（排水処理区計画流出係数による貯水容量）</t>
  </si>
  <si>
    <t>　Ｒｏ2（開発等の宅地利用計画流出係数による貯水容量）</t>
  </si>
  <si>
    <r>
      <rPr>
        <sz val="11"/>
        <rFont val="ＭＳ Ｐゴシック"/>
        <family val="3"/>
        <charset val="128"/>
      </rPr>
      <t>×　　0.90</t>
    </r>
  </si>
  <si>
    <r>
      <rPr>
        <sz val="11"/>
        <rFont val="ＭＳ Ｐゴシック"/>
        <family val="3"/>
        <charset val="128"/>
      </rPr>
      <t>×　　0.80</t>
    </r>
  </si>
  <si>
    <r>
      <rPr>
        <sz val="11"/>
        <rFont val="ＭＳ Ｐゴシック"/>
        <family val="3"/>
        <charset val="128"/>
      </rPr>
      <t>×　　0.50</t>
    </r>
  </si>
  <si>
    <r>
      <rPr>
        <sz val="11"/>
        <rFont val="ＭＳ Ｐゴシック"/>
        <family val="3"/>
        <charset val="128"/>
      </rPr>
      <t>×　　1.00</t>
    </r>
  </si>
  <si>
    <r>
      <rPr>
        <sz val="11"/>
        <rFont val="ＭＳ Ｐゴシック"/>
        <family val="3"/>
        <charset val="128"/>
      </rPr>
      <t>Ｋ　×　Ｓ/1,000　=</t>
    </r>
  </si>
  <si>
    <r>
      <rPr>
        <sz val="11"/>
        <rFont val="ＭＳ Ｐゴシック"/>
        <family val="3"/>
        <charset val="128"/>
      </rPr>
      <t>to1　=　√（a×b×c1×Ａ）／√（360×ｑ）　-　40　＝</t>
    </r>
  </si>
  <si>
    <r>
      <rPr>
        <sz val="11"/>
        <rFont val="ＭＳ Ｐゴシック"/>
        <family val="3"/>
        <charset val="128"/>
      </rPr>
      <t>to2　=　√（a×b×c2×Ａ）／√（360×ｑ）　-　40　＝</t>
    </r>
  </si>
  <si>
    <r>
      <rPr>
        <sz val="11"/>
        <rFont val="ＭＳ Ｐゴシック"/>
        <family val="3"/>
        <charset val="128"/>
      </rPr>
      <t>Ｒｏ1　＝　｛（b×c1×A×to1)/(to1+40)｝/6　-　60×q×to1　</t>
    </r>
  </si>
  <si>
    <r>
      <rPr>
        <sz val="11"/>
        <rFont val="ＭＳ Ｐゴシック"/>
        <family val="3"/>
        <charset val="128"/>
      </rPr>
      <t>Ｒｏ2　＝　｛（b×c2×A×to2)/(to2+40)｝/6　-　60×q×to2　</t>
    </r>
  </si>
  <si>
    <r>
      <rPr>
        <sz val="11"/>
        <rFont val="ＭＳ Ｐゴシック"/>
        <family val="3"/>
        <charset val="128"/>
      </rPr>
      <t>Ｒｏ　＝　Ｒｏ2　-　Ｒｏ１　</t>
    </r>
  </si>
  <si>
    <t>◇　透水性舗装</t>
    <phoneticPr fontId="11"/>
  </si>
  <si>
    <t>◇間地（植栽、土、砂利）面積</t>
    <rPh sb="1" eb="3">
      <t>カンチ</t>
    </rPh>
    <rPh sb="4" eb="6">
      <t>ショクサイ</t>
    </rPh>
    <rPh sb="7" eb="8">
      <t>ツチ</t>
    </rPh>
    <rPh sb="9" eb="11">
      <t>ジャリ</t>
    </rPh>
    <phoneticPr fontId="11"/>
  </si>
  <si>
    <t>◇屋根及び道路等面積</t>
    <rPh sb="3" eb="4">
      <t>オヨ</t>
    </rPh>
    <rPh sb="5" eb="7">
      <t>ドウロ</t>
    </rPh>
    <rPh sb="7" eb="8">
      <t>トウ</t>
    </rPh>
    <phoneticPr fontId="11"/>
  </si>
  <si>
    <t>◇水面（池等）面積</t>
    <rPh sb="4" eb="5">
      <t>イケ</t>
    </rPh>
    <phoneticPr fontId="11"/>
  </si>
  <si>
    <t>◇　屋根及び道路等</t>
    <phoneticPr fontId="11"/>
  </si>
  <si>
    <t>◇　間地（植栽、土、砂利）</t>
    <phoneticPr fontId="11"/>
  </si>
  <si>
    <t>◇　水面（池等）</t>
    <phoneticPr fontId="11"/>
  </si>
  <si>
    <t>処理分区（排水区）別雨水流出係数</t>
    <rPh sb="0" eb="2">
      <t>ショリ</t>
    </rPh>
    <rPh sb="2" eb="3">
      <t>ブン</t>
    </rPh>
    <rPh sb="3" eb="4">
      <t>ク</t>
    </rPh>
    <rPh sb="5" eb="8">
      <t>ハイスイク</t>
    </rPh>
    <rPh sb="9" eb="10">
      <t>ベツ</t>
    </rPh>
    <rPh sb="10" eb="12">
      <t>ウスイ</t>
    </rPh>
    <phoneticPr fontId="11"/>
  </si>
  <si>
    <t>処理分区（排水区）別雨水流出係数</t>
    <rPh sb="5" eb="8">
      <t>ハイスイク</t>
    </rPh>
    <rPh sb="9" eb="10">
      <t>ベツ</t>
    </rPh>
    <phoneticPr fontId="11"/>
  </si>
  <si>
    <t>流出抑制施設底面積</t>
    <phoneticPr fontId="11"/>
  </si>
  <si>
    <t>　流出抑制施設有効深さ</t>
    <phoneticPr fontId="11"/>
  </si>
  <si>
    <t>処理分区（排水区）毎に定められた値</t>
    <rPh sb="0" eb="3">
      <t>ショリブン</t>
    </rPh>
    <rPh sb="5" eb="8">
      <t>ハイスイク</t>
    </rPh>
    <rPh sb="9" eb="10">
      <t>ゴト</t>
    </rPh>
    <rPh sb="11" eb="12">
      <t>サダ</t>
    </rPh>
    <rPh sb="16" eb="17">
      <t>アタイ</t>
    </rPh>
    <phoneticPr fontId="11"/>
  </si>
  <si>
    <t>（下水道施設技術基準4（1）ウ参照）</t>
    <rPh sb="15" eb="17">
      <t>サンショウ</t>
    </rPh>
    <phoneticPr fontId="11"/>
  </si>
  <si>
    <t>計画施設の有効深さがこれ以上あればOK</t>
    <rPh sb="0" eb="4">
      <t>ケイカクシセツ</t>
    </rPh>
    <rPh sb="5" eb="8">
      <t>ユウコウフカ</t>
    </rPh>
    <rPh sb="12" eb="14">
      <t>イジョウ</t>
    </rPh>
    <phoneticPr fontId="1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</si>
</sst>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.00_ "/>
  </numFmts>
  <fonts count="21" x14ac:knownFonts="1"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4"/>
      <color indexed="12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sz val="14"/>
      <color indexed="12"/>
      <name val="ＭＳ Ｐゴシック"/>
      <family val="3"/>
      <charset val="128"/>
    </font>
    <font>
      <sz val="16"/>
      <color indexed="12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0"/>
      <color indexed="12"/>
      <name val="ＭＳ Ｐゴシック"/>
      <family val="3"/>
      <charset val="128"/>
    </font>
    <font>
      <b/>
      <sz val="14"/>
      <color indexed="10"/>
      <name val="ＭＳ Ｐゴシック"/>
      <family val="3"/>
      <charset val="128"/>
    </font>
    <font>
      <b/>
      <sz val="24"/>
      <color indexed="12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4"/>
      <color rgb="FF0000FF"/>
      <name val="ＭＳ Ｐゴシック"/>
      <family val="3"/>
      <charset val="128"/>
    </font>
    <font>
      <b/>
      <sz val="14"/>
      <color rgb="FFFF0000"/>
      <name val="ＭＳ Ｐゴシック"/>
      <family val="3"/>
      <charset val="128"/>
    </font>
    <font>
      <b/>
      <sz val="16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indexed="13"/>
        <bgColor indexed="34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27"/>
        <bgColor indexed="41"/>
      </patternFill>
    </fill>
    <fill>
      <patternFill patternType="solid">
        <fgColor rgb="FFCCFFCC"/>
        <bgColor indexed="27"/>
      </patternFill>
    </fill>
    <fill>
      <patternFill patternType="solid">
        <fgColor rgb="FFCCFFCC"/>
        <bgColor indexed="41"/>
      </patternFill>
    </fill>
    <fill>
      <patternFill patternType="solid">
        <fgColor rgb="FFFFFF00"/>
        <bgColor indexed="33"/>
      </patternFill>
    </fill>
  </fills>
  <borders count="16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2" fillId="0" borderId="0" xfId="0" applyFont="1"/>
    <xf numFmtId="0" fontId="1" fillId="0" borderId="1" xfId="0" applyFon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9" fillId="2" borderId="0" xfId="0" applyFont="1" applyFill="1" applyBorder="1"/>
    <xf numFmtId="0" fontId="2" fillId="2" borderId="3" xfId="0" applyFont="1" applyFill="1" applyBorder="1" applyAlignment="1">
      <alignment horizontal="center"/>
    </xf>
    <xf numFmtId="0" fontId="9" fillId="2" borderId="4" xfId="0" applyFont="1" applyFill="1" applyBorder="1"/>
    <xf numFmtId="0" fontId="9" fillId="0" borderId="0" xfId="0" applyFont="1" applyAlignment="1">
      <alignment horizontal="center"/>
    </xf>
    <xf numFmtId="0" fontId="10" fillId="0" borderId="0" xfId="0" applyFont="1"/>
    <xf numFmtId="3" fontId="9" fillId="0" borderId="0" xfId="0" applyNumberFormat="1" applyFont="1" applyAlignment="1">
      <alignment horizontal="center"/>
    </xf>
    <xf numFmtId="0" fontId="9" fillId="0" borderId="0" xfId="0" applyFont="1" applyAlignment="1">
      <alignment horizontal="right"/>
    </xf>
    <xf numFmtId="0" fontId="0" fillId="0" borderId="0" xfId="0" applyFont="1" applyAlignment="1">
      <alignment horizontal="center"/>
    </xf>
    <xf numFmtId="0" fontId="0" fillId="0" borderId="0" xfId="0" applyFont="1"/>
    <xf numFmtId="177" fontId="9" fillId="0" borderId="0" xfId="0" applyNumberFormat="1" applyFont="1"/>
    <xf numFmtId="0" fontId="9" fillId="0" borderId="0" xfId="0" applyFont="1"/>
    <xf numFmtId="0" fontId="3" fillId="2" borderId="5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1" fillId="8" borderId="0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left" vertical="center" wrapText="1" shrinkToFit="1"/>
    </xf>
    <xf numFmtId="0" fontId="3" fillId="2" borderId="0" xfId="0" applyFont="1" applyFill="1" applyBorder="1" applyAlignment="1">
      <alignment horizontal="center" vertical="center"/>
    </xf>
    <xf numFmtId="0" fontId="0" fillId="4" borderId="0" xfId="0" applyFont="1" applyFill="1"/>
    <xf numFmtId="0" fontId="4" fillId="5" borderId="6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0" fillId="2" borderId="9" xfId="0" applyFont="1" applyFill="1" applyBorder="1"/>
    <xf numFmtId="0" fontId="0" fillId="2" borderId="10" xfId="0" applyFont="1" applyFill="1" applyBorder="1"/>
    <xf numFmtId="0" fontId="0" fillId="2" borderId="11" xfId="0" applyFont="1" applyFill="1" applyBorder="1"/>
    <xf numFmtId="0" fontId="13" fillId="2" borderId="5" xfId="0" applyFont="1" applyFill="1" applyBorder="1" applyAlignment="1">
      <alignment horizontal="center" vertical="center"/>
    </xf>
    <xf numFmtId="0" fontId="13" fillId="2" borderId="5" xfId="0" applyFont="1" applyFill="1" applyBorder="1" applyAlignment="1">
      <alignment horizontal="center"/>
    </xf>
    <xf numFmtId="0" fontId="16" fillId="2" borderId="5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left" vertical="center" shrinkToFit="1"/>
    </xf>
    <xf numFmtId="0" fontId="3" fillId="2" borderId="2" xfId="0" applyFont="1" applyFill="1" applyBorder="1" applyAlignment="1">
      <alignment horizontal="left" vertical="center" shrinkToFit="1"/>
    </xf>
    <xf numFmtId="0" fontId="1" fillId="9" borderId="12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8" fillId="3" borderId="1" xfId="0" applyFont="1" applyFill="1" applyBorder="1" applyAlignment="1">
      <alignment horizontal="center"/>
    </xf>
    <xf numFmtId="0" fontId="1" fillId="0" borderId="13" xfId="0" applyFont="1" applyBorder="1" applyAlignment="1">
      <alignment horizontal="center" vertical="center"/>
    </xf>
    <xf numFmtId="0" fontId="15" fillId="0" borderId="0" xfId="0" applyFont="1"/>
    <xf numFmtId="0" fontId="10" fillId="0" borderId="0" xfId="0" applyFont="1" applyAlignment="1">
      <alignment horizontal="right"/>
    </xf>
    <xf numFmtId="0" fontId="9" fillId="0" borderId="0" xfId="0" applyFont="1" applyAlignment="1">
      <alignment horizontal="center" shrinkToFit="1"/>
    </xf>
    <xf numFmtId="0" fontId="0" fillId="0" borderId="0" xfId="0" applyFont="1" applyAlignment="1">
      <alignment horizontal="right" vertical="center"/>
    </xf>
    <xf numFmtId="176" fontId="0" fillId="0" borderId="0" xfId="0" applyNumberFormat="1" applyFont="1" applyAlignment="1">
      <alignment horizontal="center"/>
    </xf>
    <xf numFmtId="0" fontId="3" fillId="2" borderId="5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top" shrinkToFit="1"/>
    </xf>
    <xf numFmtId="0" fontId="19" fillId="2" borderId="14" xfId="0" applyFont="1" applyFill="1" applyBorder="1" applyAlignment="1">
      <alignment vertical="center" wrapText="1" shrinkToFit="1"/>
    </xf>
    <xf numFmtId="0" fontId="20" fillId="2" borderId="2" xfId="0" applyFont="1" applyFill="1" applyBorder="1" applyAlignment="1">
      <alignment vertical="center" wrapText="1" shrinkToFit="1"/>
    </xf>
    <xf numFmtId="0" fontId="14" fillId="6" borderId="0" xfId="0" applyFont="1" applyFill="1" applyBorder="1" applyAlignment="1">
      <alignment horizontal="center" vertical="center"/>
    </xf>
    <xf numFmtId="0" fontId="4" fillId="5" borderId="15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10" fillId="0" borderId="0" xfId="0" applyFont="1" applyBorder="1" applyAlignment="1">
      <alignment horizont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abSelected="1" topLeftCell="A7" zoomScaleNormal="100" workbookViewId="0">
      <selection activeCell="H7" sqref="H7"/>
    </sheetView>
  </sheetViews>
  <sheetFormatPr defaultColWidth="8.625" defaultRowHeight="13.5" x14ac:dyDescent="0.15"/>
  <cols>
    <col min="1" max="1" width="28.375" customWidth="1"/>
    <col min="2" max="2" width="8.75" customWidth="1"/>
    <col min="3" max="3" width="2.75" customWidth="1"/>
    <col min="4" max="4" width="16.125" customWidth="1"/>
    <col min="6" max="6" width="22.625" customWidth="1"/>
  </cols>
  <sheetData>
    <row r="1" spans="1:6" ht="37.5" customHeight="1" x14ac:dyDescent="0.15">
      <c r="A1" s="55" t="s">
        <v>0</v>
      </c>
      <c r="B1" s="55"/>
      <c r="C1" s="55"/>
      <c r="D1" s="55"/>
      <c r="E1" s="55"/>
      <c r="F1" s="55"/>
    </row>
    <row r="2" spans="1:6" ht="20.100000000000001" customHeight="1" thickBot="1" x14ac:dyDescent="0.2">
      <c r="A2" s="30"/>
      <c r="B2" s="30"/>
      <c r="C2" s="30"/>
      <c r="D2" s="30"/>
      <c r="E2" s="30"/>
      <c r="F2" s="30"/>
    </row>
    <row r="3" spans="1:6" s="1" customFormat="1" ht="45" customHeight="1" thickBot="1" x14ac:dyDescent="0.25">
      <c r="A3" s="31" t="s">
        <v>1</v>
      </c>
      <c r="B3" s="56" t="s">
        <v>2</v>
      </c>
      <c r="C3" s="57"/>
      <c r="D3" s="45" t="s">
        <v>3</v>
      </c>
      <c r="E3" s="32" t="s">
        <v>4</v>
      </c>
      <c r="F3" s="33" t="s">
        <v>5</v>
      </c>
    </row>
    <row r="4" spans="1:6" ht="24.95" customHeight="1" thickBot="1" x14ac:dyDescent="0.2">
      <c r="A4" s="34"/>
      <c r="B4" s="35"/>
      <c r="C4" s="35"/>
      <c r="D4" s="35"/>
      <c r="E4" s="35"/>
      <c r="F4" s="36"/>
    </row>
    <row r="5" spans="1:6" ht="24.95" customHeight="1" thickBot="1" x14ac:dyDescent="0.2">
      <c r="A5" s="25" t="s">
        <v>6</v>
      </c>
      <c r="B5" s="29" t="s">
        <v>45</v>
      </c>
      <c r="C5" s="29" t="s">
        <v>7</v>
      </c>
      <c r="D5" s="2"/>
      <c r="E5" s="29" t="s">
        <v>43</v>
      </c>
      <c r="F5" s="41" t="s">
        <v>50</v>
      </c>
    </row>
    <row r="6" spans="1:6" ht="24.95" customHeight="1" thickBot="1" x14ac:dyDescent="0.2">
      <c r="A6" s="25"/>
      <c r="B6" s="29"/>
      <c r="C6" s="29"/>
      <c r="D6" s="4"/>
      <c r="E6" s="29"/>
      <c r="F6" s="3"/>
    </row>
    <row r="7" spans="1:6" ht="24.95" customHeight="1" thickBot="1" x14ac:dyDescent="0.2">
      <c r="A7" s="25" t="s">
        <v>39</v>
      </c>
      <c r="B7" s="29" t="s">
        <v>46</v>
      </c>
      <c r="C7" s="29" t="s">
        <v>7</v>
      </c>
      <c r="D7" s="2"/>
      <c r="E7" s="29" t="s">
        <v>42</v>
      </c>
      <c r="F7" s="41" t="s">
        <v>51</v>
      </c>
    </row>
    <row r="8" spans="1:6" ht="24.95" customHeight="1" thickBot="1" x14ac:dyDescent="0.2">
      <c r="A8" s="25"/>
      <c r="B8" s="29"/>
      <c r="C8" s="29"/>
      <c r="D8" s="4"/>
      <c r="E8" s="29"/>
      <c r="F8" s="3"/>
    </row>
    <row r="9" spans="1:6" ht="24.95" customHeight="1" thickBot="1" x14ac:dyDescent="0.2">
      <c r="A9" s="51" t="s">
        <v>76</v>
      </c>
      <c r="B9" s="29" t="s">
        <v>44</v>
      </c>
      <c r="C9" s="29" t="s">
        <v>7</v>
      </c>
      <c r="D9" s="2"/>
      <c r="E9" s="29"/>
      <c r="F9" s="41" t="s">
        <v>80</v>
      </c>
    </row>
    <row r="10" spans="1:6" ht="24.95" customHeight="1" thickBot="1" x14ac:dyDescent="0.2">
      <c r="A10" s="25"/>
      <c r="B10" s="6"/>
      <c r="C10" s="6"/>
      <c r="D10" s="7" t="s">
        <v>10</v>
      </c>
      <c r="E10" s="29"/>
      <c r="F10" s="52" t="s">
        <v>81</v>
      </c>
    </row>
    <row r="11" spans="1:6" ht="24.95" customHeight="1" thickBot="1" x14ac:dyDescent="0.2">
      <c r="A11" s="51" t="s">
        <v>71</v>
      </c>
      <c r="B11" s="8"/>
      <c r="C11" s="8"/>
      <c r="D11" s="2">
        <f>D5-D13-D15-D17</f>
        <v>0</v>
      </c>
      <c r="E11" s="29" t="s">
        <v>43</v>
      </c>
      <c r="F11" s="3"/>
    </row>
    <row r="12" spans="1:6" ht="24.95" customHeight="1" thickBot="1" x14ac:dyDescent="0.2">
      <c r="A12" s="25"/>
      <c r="B12" s="8"/>
      <c r="C12" s="8"/>
      <c r="D12" s="9"/>
      <c r="E12" s="29"/>
      <c r="F12" s="3"/>
    </row>
    <row r="13" spans="1:6" ht="24.95" customHeight="1" thickBot="1" x14ac:dyDescent="0.2">
      <c r="A13" s="51" t="s">
        <v>40</v>
      </c>
      <c r="B13" s="8"/>
      <c r="C13" s="8"/>
      <c r="D13" s="2"/>
      <c r="E13" s="29" t="s">
        <v>43</v>
      </c>
      <c r="F13" s="5"/>
    </row>
    <row r="14" spans="1:6" ht="24.95" customHeight="1" thickBot="1" x14ac:dyDescent="0.2">
      <c r="A14" s="25"/>
      <c r="B14" s="8"/>
      <c r="C14" s="8"/>
      <c r="D14" s="9"/>
      <c r="E14" s="29"/>
      <c r="F14" s="3"/>
    </row>
    <row r="15" spans="1:6" ht="24.95" customHeight="1" thickBot="1" x14ac:dyDescent="0.2">
      <c r="A15" s="51" t="s">
        <v>70</v>
      </c>
      <c r="B15" s="8"/>
      <c r="C15" s="8"/>
      <c r="D15" s="2"/>
      <c r="E15" s="29" t="s">
        <v>43</v>
      </c>
      <c r="F15" s="3"/>
    </row>
    <row r="16" spans="1:6" ht="24.95" customHeight="1" thickBot="1" x14ac:dyDescent="0.2">
      <c r="A16" s="25"/>
      <c r="B16" s="8"/>
      <c r="C16" s="8"/>
      <c r="D16" s="9"/>
      <c r="E16" s="29"/>
      <c r="F16" s="3"/>
    </row>
    <row r="17" spans="1:6" ht="24.95" customHeight="1" thickBot="1" x14ac:dyDescent="0.2">
      <c r="A17" s="51" t="s">
        <v>72</v>
      </c>
      <c r="B17" s="8"/>
      <c r="C17" s="8"/>
      <c r="D17" s="2"/>
      <c r="E17" s="29" t="s">
        <v>43</v>
      </c>
      <c r="F17" s="3"/>
    </row>
    <row r="18" spans="1:6" ht="24.95" customHeight="1" thickBot="1" x14ac:dyDescent="0.2">
      <c r="A18" s="25"/>
      <c r="B18" s="8"/>
      <c r="C18" s="8"/>
      <c r="D18" s="27"/>
      <c r="E18" s="29"/>
      <c r="F18" s="26"/>
    </row>
    <row r="19" spans="1:6" ht="24.95" customHeight="1" x14ac:dyDescent="0.15">
      <c r="A19" s="25" t="s">
        <v>47</v>
      </c>
      <c r="B19" s="8"/>
      <c r="C19" s="8"/>
      <c r="D19" s="10" t="str">
        <f>IF((+D11+D13+D15+D17)=D5,"OK","NO")</f>
        <v>OK</v>
      </c>
      <c r="E19" s="29"/>
      <c r="F19" s="28" t="s">
        <v>41</v>
      </c>
    </row>
    <row r="20" spans="1:6" ht="24.95" customHeight="1" thickBot="1" x14ac:dyDescent="0.2">
      <c r="A20" s="25"/>
      <c r="B20" s="8"/>
      <c r="C20" s="8"/>
      <c r="D20" s="27"/>
      <c r="E20" s="29"/>
      <c r="F20" s="3"/>
    </row>
    <row r="21" spans="1:6" ht="24.95" customHeight="1" thickBot="1" x14ac:dyDescent="0.2">
      <c r="A21" s="39" t="s">
        <v>52</v>
      </c>
      <c r="B21" s="29" t="s">
        <v>49</v>
      </c>
      <c r="C21" s="29" t="s">
        <v>7</v>
      </c>
      <c r="D21" s="42" t="e">
        <f>'容量計算書 '!J22</f>
        <v>#DIV/0!</v>
      </c>
      <c r="E21" s="11"/>
      <c r="F21" s="40" t="s">
        <v>48</v>
      </c>
    </row>
    <row r="22" spans="1:6" ht="24.95" customHeight="1" thickBot="1" x14ac:dyDescent="0.2">
      <c r="A22" s="37"/>
      <c r="B22" s="11"/>
      <c r="C22" s="11"/>
      <c r="D22" s="12"/>
      <c r="E22" s="11"/>
      <c r="F22" s="13"/>
    </row>
    <row r="23" spans="1:6" ht="24.95" customHeight="1" thickBot="1" x14ac:dyDescent="0.25">
      <c r="A23" s="38" t="s">
        <v>11</v>
      </c>
      <c r="B23" s="14"/>
      <c r="C23" s="14"/>
      <c r="D23" s="44" t="e">
        <f>'容量計算書 '!J54</f>
        <v>#DIV/0!</v>
      </c>
      <c r="E23" s="43" t="s">
        <v>53</v>
      </c>
      <c r="F23" s="54" t="s">
        <v>82</v>
      </c>
    </row>
    <row r="24" spans="1:6" ht="24.95" customHeight="1" thickBot="1" x14ac:dyDescent="0.25">
      <c r="A24" s="15"/>
      <c r="B24" s="16"/>
      <c r="C24" s="16"/>
      <c r="D24" s="16"/>
      <c r="E24" s="16"/>
      <c r="F24" s="53"/>
    </row>
  </sheetData>
  <sheetProtection selectLockedCells="1" selectUnlockedCells="1"/>
  <mergeCells count="2">
    <mergeCell ref="A1:F1"/>
    <mergeCell ref="B3:C3"/>
  </mergeCells>
  <phoneticPr fontId="11"/>
  <pageMargins left="0.78749999999999998" right="0.78749999999999998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4"/>
  <sheetViews>
    <sheetView zoomScaleNormal="100" workbookViewId="0">
      <selection activeCell="M15" sqref="M15"/>
    </sheetView>
  </sheetViews>
  <sheetFormatPr defaultColWidth="8.625" defaultRowHeight="13.5" x14ac:dyDescent="0.15"/>
  <cols>
    <col min="1" max="1" width="7" style="22" customWidth="1"/>
    <col min="2" max="2" width="7.25" style="22" customWidth="1"/>
    <col min="3" max="3" width="9.875" style="22" customWidth="1"/>
    <col min="4" max="4" width="6.25" style="22" customWidth="1"/>
    <col min="5" max="5" width="2.75" style="22" customWidth="1"/>
    <col min="6" max="6" width="8.625" style="22"/>
    <col min="7" max="7" width="8" style="22" customWidth="1"/>
    <col min="8" max="8" width="8.625" style="22"/>
    <col min="9" max="9" width="2.5" style="22" customWidth="1"/>
    <col min="10" max="16384" width="8.625" style="22"/>
  </cols>
  <sheetData>
    <row r="1" spans="1:8" ht="21" x14ac:dyDescent="0.2">
      <c r="C1" s="46" t="s">
        <v>12</v>
      </c>
    </row>
    <row r="3" spans="1:8" ht="14.25" x14ac:dyDescent="0.15">
      <c r="A3" s="47" t="s">
        <v>13</v>
      </c>
      <c r="B3" s="58" t="s">
        <v>6</v>
      </c>
      <c r="C3" s="58"/>
      <c r="D3" s="58"/>
      <c r="E3" s="22" t="s">
        <v>7</v>
      </c>
      <c r="F3" s="17">
        <f>入力シート!D5</f>
        <v>0</v>
      </c>
      <c r="G3" s="17" t="s">
        <v>43</v>
      </c>
    </row>
    <row r="4" spans="1:8" ht="14.25" x14ac:dyDescent="0.15">
      <c r="A4" s="47"/>
      <c r="B4" s="18"/>
      <c r="C4" s="18"/>
      <c r="D4" s="18"/>
      <c r="F4" s="17"/>
      <c r="G4" s="17"/>
    </row>
    <row r="5" spans="1:8" ht="14.25" x14ac:dyDescent="0.15">
      <c r="A5" s="47" t="s">
        <v>14</v>
      </c>
      <c r="B5" s="58" t="s">
        <v>78</v>
      </c>
      <c r="C5" s="58"/>
      <c r="D5" s="58"/>
      <c r="E5" s="22" t="s">
        <v>7</v>
      </c>
      <c r="F5" s="17">
        <f>入力シート!D7</f>
        <v>0</v>
      </c>
      <c r="G5" s="17" t="s">
        <v>9</v>
      </c>
      <c r="H5" s="22" t="s">
        <v>15</v>
      </c>
    </row>
    <row r="6" spans="1:8" ht="14.25" x14ac:dyDescent="0.15">
      <c r="A6" s="47"/>
      <c r="B6" s="18"/>
      <c r="C6" s="18"/>
      <c r="D6" s="18"/>
      <c r="F6" s="17"/>
      <c r="G6" s="17"/>
    </row>
    <row r="7" spans="1:8" ht="14.25" x14ac:dyDescent="0.15">
      <c r="A7" s="47" t="s">
        <v>16</v>
      </c>
      <c r="B7" s="58" t="s">
        <v>17</v>
      </c>
      <c r="C7" s="58"/>
      <c r="D7" s="58"/>
      <c r="E7" s="22" t="s">
        <v>7</v>
      </c>
      <c r="F7" s="17">
        <v>0.30000000000000004</v>
      </c>
      <c r="G7" s="48" t="s">
        <v>54</v>
      </c>
    </row>
    <row r="8" spans="1:8" ht="14.25" x14ac:dyDescent="0.15">
      <c r="A8" s="47"/>
      <c r="B8" s="18"/>
      <c r="C8" s="18"/>
      <c r="D8" s="18"/>
      <c r="F8" s="17"/>
      <c r="G8" s="17"/>
    </row>
    <row r="9" spans="1:8" ht="14.25" x14ac:dyDescent="0.15">
      <c r="A9" s="47" t="s">
        <v>18</v>
      </c>
      <c r="B9" s="58" t="s">
        <v>19</v>
      </c>
      <c r="C9" s="58"/>
      <c r="D9" s="58"/>
      <c r="E9" s="22" t="s">
        <v>7</v>
      </c>
      <c r="F9" s="17">
        <v>40</v>
      </c>
      <c r="G9" s="17"/>
    </row>
    <row r="10" spans="1:8" ht="14.25" x14ac:dyDescent="0.15">
      <c r="A10" s="47"/>
      <c r="B10" s="18"/>
      <c r="C10" s="18"/>
      <c r="D10" s="18"/>
      <c r="F10" s="17"/>
      <c r="G10" s="17"/>
    </row>
    <row r="11" spans="1:8" ht="14.25" x14ac:dyDescent="0.15">
      <c r="A11" s="47" t="s">
        <v>20</v>
      </c>
      <c r="B11" s="58" t="s">
        <v>19</v>
      </c>
      <c r="C11" s="58"/>
      <c r="D11" s="58"/>
      <c r="E11" s="22" t="s">
        <v>7</v>
      </c>
      <c r="F11" s="19">
        <v>5000</v>
      </c>
      <c r="G11" s="19"/>
    </row>
    <row r="12" spans="1:8" ht="14.25" x14ac:dyDescent="0.15">
      <c r="A12" s="47"/>
      <c r="B12" s="18"/>
      <c r="C12" s="18"/>
      <c r="D12" s="18"/>
      <c r="F12" s="17"/>
      <c r="G12" s="17"/>
    </row>
    <row r="13" spans="1:8" ht="14.25" x14ac:dyDescent="0.15">
      <c r="A13" s="47" t="s">
        <v>21</v>
      </c>
      <c r="B13" s="59" t="s">
        <v>77</v>
      </c>
      <c r="C13" s="59"/>
      <c r="D13" s="59"/>
      <c r="E13" s="22" t="s">
        <v>7</v>
      </c>
      <c r="F13" s="17">
        <f>入力シート!D9</f>
        <v>0</v>
      </c>
      <c r="G13" s="17"/>
    </row>
    <row r="14" spans="1:8" ht="14.25" x14ac:dyDescent="0.15">
      <c r="A14" s="47"/>
      <c r="B14" s="18"/>
      <c r="C14" s="18"/>
      <c r="D14" s="18"/>
    </row>
    <row r="15" spans="1:8" ht="14.25" x14ac:dyDescent="0.15">
      <c r="A15" s="47" t="s">
        <v>22</v>
      </c>
      <c r="B15" s="58" t="s">
        <v>52</v>
      </c>
      <c r="C15" s="58"/>
      <c r="D15" s="58"/>
    </row>
    <row r="17" spans="1:10" x14ac:dyDescent="0.15">
      <c r="B17" s="24" t="s">
        <v>73</v>
      </c>
      <c r="F17" s="22">
        <f>入力シート!D11</f>
        <v>0</v>
      </c>
      <c r="G17" s="21" t="s">
        <v>8</v>
      </c>
      <c r="H17" s="22" t="s">
        <v>59</v>
      </c>
      <c r="I17" s="21" t="s">
        <v>7</v>
      </c>
      <c r="J17" s="24">
        <f>ROUND(F17*0.9,3)</f>
        <v>0</v>
      </c>
    </row>
    <row r="18" spans="1:10" x14ac:dyDescent="0.15">
      <c r="B18" s="24" t="s">
        <v>69</v>
      </c>
      <c r="F18" s="22">
        <f>入力シート!D13</f>
        <v>0</v>
      </c>
      <c r="G18" s="21" t="s">
        <v>8</v>
      </c>
      <c r="H18" s="22" t="s">
        <v>60</v>
      </c>
      <c r="I18" s="21" t="s">
        <v>7</v>
      </c>
      <c r="J18" s="24">
        <f>ROUND(F18*0.8,3)</f>
        <v>0</v>
      </c>
    </row>
    <row r="19" spans="1:10" x14ac:dyDescent="0.15">
      <c r="B19" s="24" t="s">
        <v>74</v>
      </c>
      <c r="F19" s="22">
        <f>入力シート!D15</f>
        <v>0</v>
      </c>
      <c r="G19" s="21" t="s">
        <v>8</v>
      </c>
      <c r="H19" s="22" t="s">
        <v>61</v>
      </c>
      <c r="I19" s="21" t="s">
        <v>7</v>
      </c>
      <c r="J19" s="24">
        <f>ROUND(F19*0.5,3)</f>
        <v>0</v>
      </c>
    </row>
    <row r="20" spans="1:10" x14ac:dyDescent="0.15">
      <c r="B20" s="24" t="s">
        <v>75</v>
      </c>
      <c r="F20" s="22">
        <f>入力シート!D17</f>
        <v>0</v>
      </c>
      <c r="G20" s="21" t="s">
        <v>8</v>
      </c>
      <c r="H20" s="22" t="s">
        <v>62</v>
      </c>
      <c r="I20" s="21" t="s">
        <v>7</v>
      </c>
      <c r="J20" s="24">
        <f>ROUND(F20*1,3)</f>
        <v>0</v>
      </c>
    </row>
    <row r="22" spans="1:10" ht="14.25" x14ac:dyDescent="0.15">
      <c r="B22" s="20"/>
      <c r="C22" s="18" t="s">
        <v>23</v>
      </c>
      <c r="E22" s="22" t="s">
        <v>7</v>
      </c>
      <c r="F22" s="21">
        <f>SUM(J17:J20)</f>
        <v>0</v>
      </c>
      <c r="G22" s="21" t="s">
        <v>24</v>
      </c>
      <c r="H22" s="21">
        <f>SUM(F17:F20)</f>
        <v>0</v>
      </c>
      <c r="I22" s="21" t="s">
        <v>7</v>
      </c>
      <c r="J22" s="24" t="e">
        <f>ROUND(F22/H22,2)</f>
        <v>#DIV/0!</v>
      </c>
    </row>
    <row r="24" spans="1:10" ht="14.25" x14ac:dyDescent="0.15">
      <c r="A24" s="18" t="s">
        <v>25</v>
      </c>
    </row>
    <row r="26" spans="1:10" x14ac:dyDescent="0.15">
      <c r="A26" s="49" t="s">
        <v>26</v>
      </c>
      <c r="B26" s="22" t="s">
        <v>63</v>
      </c>
      <c r="D26" s="21">
        <v>0.30000000000000004</v>
      </c>
      <c r="E26" s="22" t="s">
        <v>27</v>
      </c>
      <c r="F26" s="21">
        <f>F5</f>
        <v>0</v>
      </c>
      <c r="G26" s="21" t="s">
        <v>24</v>
      </c>
      <c r="H26" s="50">
        <v>1000</v>
      </c>
      <c r="I26" s="21" t="s">
        <v>7</v>
      </c>
      <c r="J26" s="24">
        <f>ROUND(入力シート!D7*0.3/1000,5)</f>
        <v>0</v>
      </c>
    </row>
    <row r="27" spans="1:10" x14ac:dyDescent="0.15">
      <c r="A27" s="49"/>
    </row>
    <row r="28" spans="1:10" ht="14.25" x14ac:dyDescent="0.15">
      <c r="A28" s="18" t="s">
        <v>28</v>
      </c>
    </row>
    <row r="30" spans="1:10" x14ac:dyDescent="0.15">
      <c r="A30" s="20" t="s">
        <v>29</v>
      </c>
      <c r="B30" s="24" t="s">
        <v>55</v>
      </c>
      <c r="C30" s="17">
        <f>F13</f>
        <v>0</v>
      </c>
      <c r="D30" s="24" t="s">
        <v>30</v>
      </c>
    </row>
    <row r="32" spans="1:10" x14ac:dyDescent="0.15">
      <c r="B32" s="22" t="s">
        <v>64</v>
      </c>
      <c r="H32" s="22" t="str">
        <f>IF(F13=0,"0",(SQRT(F9*F11*F13*F3)/SQRT(360*J26)-40))</f>
        <v>0</v>
      </c>
      <c r="I32" s="21" t="s">
        <v>7</v>
      </c>
      <c r="J32" s="20">
        <f>ROUND(H32,2)</f>
        <v>0</v>
      </c>
    </row>
    <row r="34" spans="1:10" x14ac:dyDescent="0.15">
      <c r="A34" s="20" t="s">
        <v>31</v>
      </c>
      <c r="B34" s="24" t="s">
        <v>56</v>
      </c>
      <c r="C34" s="24" t="e">
        <f>J22</f>
        <v>#DIV/0!</v>
      </c>
      <c r="D34" s="24" t="s">
        <v>30</v>
      </c>
    </row>
    <row r="36" spans="1:10" x14ac:dyDescent="0.15">
      <c r="B36" s="22" t="s">
        <v>65</v>
      </c>
      <c r="H36" s="22" t="e">
        <f>SQRT(F9*F11*J22*F3)/SQRT(360*J26)-40</f>
        <v>#DIV/0!</v>
      </c>
      <c r="I36" s="21" t="s">
        <v>7</v>
      </c>
      <c r="J36" s="20" t="e">
        <f>ROUND(H36,2)</f>
        <v>#DIV/0!</v>
      </c>
    </row>
    <row r="38" spans="1:10" ht="14.25" x14ac:dyDescent="0.15">
      <c r="A38" s="18" t="s">
        <v>32</v>
      </c>
    </row>
    <row r="40" spans="1:10" x14ac:dyDescent="0.15">
      <c r="A40" s="20" t="s">
        <v>29</v>
      </c>
      <c r="B40" s="24" t="s">
        <v>57</v>
      </c>
    </row>
    <row r="42" spans="1:10" x14ac:dyDescent="0.15">
      <c r="B42" s="22" t="s">
        <v>66</v>
      </c>
      <c r="I42" s="21" t="s">
        <v>7</v>
      </c>
      <c r="J42" s="24">
        <f>F11*F13*F3*J32/(J32+40)/6-60*J26*J32</f>
        <v>0</v>
      </c>
    </row>
    <row r="44" spans="1:10" x14ac:dyDescent="0.15">
      <c r="A44" s="20" t="s">
        <v>31</v>
      </c>
      <c r="B44" s="24" t="s">
        <v>58</v>
      </c>
    </row>
    <row r="46" spans="1:10" x14ac:dyDescent="0.15">
      <c r="B46" s="22" t="s">
        <v>67</v>
      </c>
      <c r="I46" s="21" t="s">
        <v>7</v>
      </c>
      <c r="J46" s="24" t="e">
        <f>F11*J22*F3*J36/(J36+40)/6-60*J26*J36</f>
        <v>#DIV/0!</v>
      </c>
    </row>
    <row r="48" spans="1:10" x14ac:dyDescent="0.15">
      <c r="A48" s="20" t="s">
        <v>33</v>
      </c>
      <c r="B48" s="24" t="s">
        <v>34</v>
      </c>
    </row>
    <row r="50" spans="1:11" x14ac:dyDescent="0.15">
      <c r="B50" s="22" t="s">
        <v>68</v>
      </c>
      <c r="E50" s="21" t="s">
        <v>7</v>
      </c>
      <c r="F50" s="22" t="e">
        <f>J46</f>
        <v>#DIV/0!</v>
      </c>
      <c r="G50" s="21" t="s">
        <v>35</v>
      </c>
      <c r="H50" s="22">
        <f>J42</f>
        <v>0</v>
      </c>
      <c r="I50" s="21" t="s">
        <v>7</v>
      </c>
      <c r="J50" s="24" t="e">
        <f>ROUND(F50-H50,2)</f>
        <v>#DIV/0!</v>
      </c>
    </row>
    <row r="52" spans="1:11" x14ac:dyDescent="0.15">
      <c r="A52" s="20" t="s">
        <v>36</v>
      </c>
      <c r="B52" s="24" t="s">
        <v>79</v>
      </c>
    </row>
    <row r="54" spans="1:11" x14ac:dyDescent="0.15">
      <c r="B54" s="22" t="s">
        <v>37</v>
      </c>
      <c r="E54" s="21" t="s">
        <v>7</v>
      </c>
      <c r="F54" s="22" t="e">
        <f>J50</f>
        <v>#DIV/0!</v>
      </c>
      <c r="G54" s="21" t="s">
        <v>24</v>
      </c>
      <c r="H54" s="22">
        <f>F5</f>
        <v>0</v>
      </c>
      <c r="I54" s="21" t="s">
        <v>7</v>
      </c>
      <c r="J54" s="23" t="e">
        <f>F54/H54</f>
        <v>#DIV/0!</v>
      </c>
      <c r="K54" s="24" t="s">
        <v>38</v>
      </c>
    </row>
  </sheetData>
  <sheetProtection selectLockedCells="1" selectUnlockedCells="1"/>
  <mergeCells count="7">
    <mergeCell ref="B15:D15"/>
    <mergeCell ref="B3:D3"/>
    <mergeCell ref="B5:D5"/>
    <mergeCell ref="B7:D7"/>
    <mergeCell ref="B9:D9"/>
    <mergeCell ref="B11:D11"/>
    <mergeCell ref="B13:D13"/>
  </mergeCells>
  <phoneticPr fontId="11"/>
  <pageMargins left="0.98402777777777772" right="0.59027777777777779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</vt:i4>
      </vt:variant>
    </vt:vector>
  </HeadingPairs>
  <TitlesOfParts>
    <vt:vector size="6" baseType="lpstr">
      <vt:lpstr>入力シート</vt:lpstr>
      <vt:lpstr>容量計算書 </vt:lpstr>
      <vt:lpstr>入力シート!__xlnm.Print_Area</vt:lpstr>
      <vt:lpstr>'容量計算書 '!__xlnm.Print_Area</vt:lpstr>
      <vt:lpstr>入力シート!Print_Area</vt:lpstr>
      <vt:lpstr>'容量計算書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芝田　拓美</dc:creator>
  <cp:lastModifiedBy>田中　雄輝</cp:lastModifiedBy>
  <dcterms:created xsi:type="dcterms:W3CDTF">2025-04-22T23:53:42Z</dcterms:created>
  <dcterms:modified xsi:type="dcterms:W3CDTF">2025-04-23T07:54:10Z</dcterms:modified>
</cp:coreProperties>
</file>